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<sst xmlns="http://schemas.openxmlformats.org/spreadsheetml/2006/main" count="693" uniqueCount="360">
  <si>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</si>
  <si>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</si>
  <si>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</si>
  <si>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</si>
  <si>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</si>
  <si>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</si>
  <si>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</si>
  <si>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</si>
  <si>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</si>
  <si>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</si>
  <si>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</si>
  <si>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</si>
  <si>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</si>
  <si>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</si>
  <si>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</si>
  <si>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</si>
  <si>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</si>
  <si>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</si>
  <si>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</si>
  <si>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</si>
  <si>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</si>
  <si>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</si>
  <si>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</si>
  <si>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</si>
  <si>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</si>
  <si>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</si>
  <si>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</si>
  <si>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</si>
  <si>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</si>
  <si>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</si>
  <si>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</si>
  <si>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</si>
  <si>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</si>
  <si>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</si>
  <si>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</si>
  <si>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</si>
  <si>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</si>
  <si>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</si>
  <si>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</si>
  <si>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</si>
  <si>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</si>
  <si>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</si>
  <si>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</si>
  <si>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</si>
  <si>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</si>
  <si>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</si>
  <si>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</si>
  <si>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</si>
  <si>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</si>
  <si>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</si>
  <si>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</si>
  <si>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</si>
  <si>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</si>
  <si>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</si>
  <si>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</si>
  <si>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</si>
  <si>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</si>
  <si>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</si>
  <si>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</si>
  <si>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</si>
  <si>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</si>
  <si>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</si>
  <si>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</si>
  <si>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</si>
  <si>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</si>
  <si>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</si>
  <si>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</si>
  <si>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</si>
  <si>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</si>
  <si>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</si>
  <si>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</si>
  <si>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</si>
  <si>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</si>
  <si>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</si>
  <si>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</si>
  <si>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</si>
  <si>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</si>
  <si>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</si>
  <si>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</si>
  <si>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</si>
  <si>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</si>
  <si>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</si>
  <si>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</si>
  <si>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</si>
  <si>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</si>
  <si>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</si>
  <si>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</si>
  <si>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</si>
  <si>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</si>
  <si>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</si>
  <si>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</si>
  <si>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</si>
  <si>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</si>
  <si>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</si>
  <si>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</si>
  <si>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</si>
  <si>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</si>
  <si>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</si>
  <si>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</si>
  <si>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</si>
  <si>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</si>
  <si>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</si>
  <si>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</si>
  <si>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</si>
  <si>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</si>
  <si>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</si>
  <si>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</si>
  <si>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</si>
  <si>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</si>
  <si>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</si>
  <si>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</si>
  <si>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</si>
  <si>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</si>
  <si>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</si>
  <si>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</si>
  <si>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</si>
  <si>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</si>
  <si>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</si>
  <si>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</si>
  <si>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</si>
  <si>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</si>
  <si>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</si>
  <si>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</si>
  <si>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</si>
  <si>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</si>
  <si>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</si>
  <si>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</si>
  <si>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</si>
  <si>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</si>
  <si>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</si>
  <si>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</si>
  <si>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</si>
  <si>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</si>
  <si>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</si>
  <si>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</si>
  <si>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</si>
  <si>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</si>
  <si>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</si>
  <si>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</si>
  <si>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</si>
  <si>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</si>
  <si>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</si>
  <si>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</si>
  <si>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</si>
  <si>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</si>
  <si>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</si>
  <si>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</si>
  <si>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</si>
  <si>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</si>
  <si>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</si>
  <si>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</si>
  <si>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</si>
  <si>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</si>
  <si>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</si>
  <si>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</si>
  <si>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</si>
  <si>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</si>
  <si>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</si>
  <si>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</si>
  <si>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</si>
  <si>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</si>
  <si>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</si>
  <si>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</si>
  <si>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</si>
  <si>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</si>
  <si>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</si>
  <si>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</si>
  <si>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</si>
  <si>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</si>
  <si>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</si>
  <si>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</si>
  <si>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</si>
  <si>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</si>
  <si>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</si>
  <si>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</si>
  <si>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</si>
  <si>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</si>
  <si>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</si>
  <si>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</si>
  <si>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</si>
  <si>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</si>
  <si>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</si>
  <si>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</si>
  <si>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</si>
  <si>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</si>
  <si>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</si>
  <si>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</si>
  <si>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</si>
  <si>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</si>
  <si>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</si>
  <si>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</si>
  <si>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</si>
  <si>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</si>
  <si>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</si>
  <si>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</si>
  <si>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</si>
  <si>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</si>
  <si>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</si>
  <si>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</si>
  <si>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</si>
  <si>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</si>
  <si>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</si>
  <si>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</si>
  <si>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</si>
  <si>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</si>
  <si>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</si>
  <si>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</si>
  <si>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</si>
  <si>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</si>
  <si>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</si>
  <si>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</si>
  <si>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</si>
  <si>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</si>
  <si>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</si>
  <si>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</si>
  <si>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</si>
  <si>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</si>
  <si>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</si>
  <si>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</si>
  <si>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</si>
  <si>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</si>
  <si>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</si>
  <si>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</si>
  <si>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</si>
  <si>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</si>
  <si>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</si>
  <si>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</si>
  <si>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</si>
  <si>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</si>
  <si>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</si>
  <si>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</si>
  <si>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</si>
  <si>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</si>
  <si>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</si>
  <si>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</si>
  <si>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</si>
  <si>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</si>
  <si>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</si>
  <si>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</si>
  <si>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</si>
  <si>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</si>
  <si>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</si>
  <si>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</si>
  <si>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</si>
  <si>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</si>
  <si>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</si>
  <si>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</si>
  <si>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</si>
  <si>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</si>
  <si>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</si>
  <si>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</si>
  <si>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</si>
  <si>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</si>
  <si>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</si>
  <si>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</si>
  <si>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</si>
  <si>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</si>
  <si>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</si>
  <si>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</si>
  <si>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</si>
  <si>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</si>
  <si>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</si>
  <si>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</si>
  <si>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</si>
  <si>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</si>
  <si>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</si>
  <si>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</si>
  <si>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</si>
  <si>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</si>
  <si>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</si>
  <si>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</si>
  <si>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</si>
  <si>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</si>
  <si>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</si>
  <si>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</si>
  <si>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</si>
  <si>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</si>
  <si>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</si>
  <si>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</si>
  <si>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</si>
  <si>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</si>
  <si>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</si>
  <si>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</si>
  <si>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</si>
  <si>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</si>
  <si>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</si>
  <si>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</si>
  <si>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</si>
  <si>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</si>
  <si>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</si>
  <si>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</si>
  <si>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</si>
  <si>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</si>
  <si>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</si>
  <si>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</si>
  <si>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</si>
  <si>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</si>
  <si>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</si>
  <si>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</si>
  <si>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</si>
  <si>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</si>
  <si>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</si>
  <si>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</si>
  <si>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</si>
  <si>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</si>
  <si>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</si>
  <si>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</si>
  <si>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</si>
  <si>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</si>
  <si>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</si>
  <si>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</si>
  <si>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</si>
  <si>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</si>
  <si>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</si>
  <si>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</si>
  <si>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</si>
  <si>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</si>
  <si>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</si>
  <si>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</si>
  <si>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</si>
  <si>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</si>
  <si>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</si>
  <si>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</si>
  <si>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</si>
  <si>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</si>
  <si>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</si>
  <si>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</si>
  <si>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</si>
  <si>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</si>
  <si>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</si>
  <si>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</si>
  <si>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</si>
  <si>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</si>
  <si>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</si>
  <si>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</si>
  <si>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</si>
  <si>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</si>
  <si>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</si>
  <si>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</si>
  <si>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</si>
  <si>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</si>
  <si>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</si>
  <si>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</si>
  <si>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</si>
  <si>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</si>
  <si>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</si>
  <si>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</si>
  <si>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</si>
  <si>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</si>
  <si>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</si>
  <si>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</si>
  <si>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</si>
  <si>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</si>
  <si>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</si>
  <si>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</si>
  <si>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</si>
  <si>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</si>
  <si>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     на  "11" лютого  2021 р.</t>
  </si>
  <si>
    <r>
      <t>"</t>
    </r>
    <r>
      <rPr>
        <u val="single"/>
        <sz val="20"/>
        <rFont val="Arial Cyr"/>
        <family val="0"/>
      </rPr>
      <t xml:space="preserve">     10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</si>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</sst>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25.emf" /><Relationship Id="rId5" Type="http://schemas.openxmlformats.org/officeDocument/2006/relationships/image" Target="../media/image24.emf" /><Relationship Id="rId6" Type="http://schemas.openxmlformats.org/officeDocument/2006/relationships/image" Target="../media/image23.emf" /><Relationship Id="rId7" Type="http://schemas.openxmlformats.org/officeDocument/2006/relationships/image" Target="../media/image1.emf" /><Relationship Id="rId8" Type="http://schemas.openxmlformats.org/officeDocument/2006/relationships/image" Target="../media/image22.emf" /><Relationship Id="rId9" Type="http://schemas.openxmlformats.org/officeDocument/2006/relationships/image" Target="../media/image29.emf" /><Relationship Id="rId10" Type="http://schemas.openxmlformats.org/officeDocument/2006/relationships/image" Target="../media/image38.emf" /><Relationship Id="rId11" Type="http://schemas.openxmlformats.org/officeDocument/2006/relationships/image" Target="../media/image31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19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28.emf" /><Relationship Id="rId20" Type="http://schemas.openxmlformats.org/officeDocument/2006/relationships/image" Target="../media/image30.emf" /><Relationship Id="rId21" Type="http://schemas.openxmlformats.org/officeDocument/2006/relationships/image" Target="../media/image20.emf" /><Relationship Id="rId22" Type="http://schemas.openxmlformats.org/officeDocument/2006/relationships/image" Target="../media/image18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T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15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357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358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83.25576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262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288</v>
      </c>
      <c r="N21" s="84"/>
      <c r="O21" s="70" t="s">
        <v>65</v>
      </c>
      <c r="P21" s="67" t="s">
        <v>74</v>
      </c>
      <c r="Q21" s="70" t="s">
        <v>273</v>
      </c>
      <c r="R21" s="67" t="s">
        <v>307</v>
      </c>
      <c r="S21" s="67" t="s">
        <v>10</v>
      </c>
      <c r="T21" s="67" t="s">
        <v>356</v>
      </c>
      <c r="U21" s="67"/>
      <c r="V21" s="67"/>
      <c r="W21" s="67" t="s">
        <v>239</v>
      </c>
      <c r="X21" s="67" t="s">
        <v>107</v>
      </c>
      <c r="Y21" s="84"/>
      <c r="Z21" s="70" t="s">
        <v>311</v>
      </c>
      <c r="AA21" s="67" t="s">
        <v>240</v>
      </c>
      <c r="AB21" s="67" t="s">
        <v>320</v>
      </c>
      <c r="AC21" s="67" t="s">
        <v>105</v>
      </c>
      <c r="AD21" s="67" t="s">
        <v>10</v>
      </c>
      <c r="AE21" s="67" t="s">
        <v>98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6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100</v>
      </c>
      <c r="Q24" s="41" t="s">
        <v>359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200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180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v>160</v>
      </c>
      <c r="AB24" s="40">
        <f>IF(ужин3="хліб житній",DW2,(IF(ужин3="хліб пшеничний",DV2,(VLOOKUP(ужин3,таб,67,FALSE)))))</f>
        <v>50</v>
      </c>
      <c r="AC24" s="40">
        <v>300</v>
      </c>
      <c r="AD24" s="40">
        <v>70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0.05</v>
      </c>
      <c r="AJ29" s="162"/>
      <c r="AK29" s="154">
        <f>SUM(G30:AG30)</f>
        <v>0.75</v>
      </c>
      <c r="AL29" s="154"/>
      <c r="AM29" s="213">
        <f>IF(AK29=0,0,AT117)</f>
        <v>63.9</v>
      </c>
      <c r="AN29" s="155">
        <f>AK29*AM29</f>
        <v>47.925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0.75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0.20199999999999999</v>
      </c>
      <c r="AJ37" s="162"/>
      <c r="AK37" s="154">
        <f>SUM(G38:AG38)</f>
        <v>3.03</v>
      </c>
      <c r="AL37" s="154"/>
      <c r="AM37" s="213">
        <f>IF(AK37=0,0,AX117)</f>
        <v>57.16</v>
      </c>
      <c r="AN37" s="155">
        <f>AK37*AM37</f>
        <v>173.1948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3.03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v>7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88">
        <f>VLOOKUP(завтрак8,таб,10,FALSE)</f>
        <v>0</v>
      </c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</v>
      </c>
      <c r="AJ41" s="162"/>
      <c r="AK41" s="154">
        <f>SUM(G42:AG42)</f>
        <v>0.6749999999999999</v>
      </c>
      <c r="AL41" s="154"/>
      <c r="AM41" s="213">
        <f>IF(AK41=0,0,AZ117)</f>
        <v>165.332</v>
      </c>
      <c r="AN41" s="155">
        <f>AK41*AM41</f>
        <v>111.59909999999998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0.105</v>
      </c>
      <c r="H42" s="47">
        <f t="shared" si="26"/>
      </c>
      <c r="I42" s="46">
        <f t="shared" si="26"/>
        <v>0.225</v>
      </c>
      <c r="J42" s="47">
        <f t="shared" si="26"/>
      </c>
      <c r="K42" s="46">
        <f t="shared" si="26"/>
      </c>
      <c r="L42" s="46">
        <f t="shared" si="26"/>
      </c>
      <c r="M42" s="46"/>
      <c r="N42" s="89">
        <f t="shared" si="26"/>
      </c>
      <c r="O42" s="48">
        <f aca="true" t="shared" si="27" ref="O42:T42">IF(O41=0,"",обідл*O41/1000)</f>
        <v>0.15</v>
      </c>
      <c r="P42" s="46">
        <f t="shared" si="27"/>
        <v>0.12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88">
        <f>VLOOKUP(завтрак8,таб,13,FALSE)</f>
        <v>0</v>
      </c>
      <c r="O47" s="30">
        <v>4</v>
      </c>
      <c r="P47" s="28">
        <f>VLOOKUP(обед2,таб,13,FALSE)</f>
        <v>0</v>
      </c>
      <c r="Q47" s="29">
        <f>VLOOKUP(обед3,таб,13,FALSE)</f>
        <v>0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4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f>VLOOKUP(ужин3,таб,13,FALSE)</f>
        <v>2.5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0.0145</v>
      </c>
      <c r="AJ47" s="162"/>
      <c r="AK47" s="154">
        <f>SUM(G48:AG48)</f>
        <v>0.2175</v>
      </c>
      <c r="AL47" s="154"/>
      <c r="AM47" s="213">
        <f>IF(AK47=0,0,BC117)</f>
        <v>44</v>
      </c>
      <c r="AN47" s="155">
        <f>AK47*AM47</f>
        <v>9.57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89">
        <f t="shared" si="35"/>
      </c>
      <c r="O48" s="48">
        <f aca="true" t="shared" si="36" ref="O48:T48">IF(O47=0,"",обідл*O47/1000)</f>
        <v>0.06</v>
      </c>
      <c r="P48" s="46">
        <f t="shared" si="36"/>
      </c>
      <c r="Q48" s="47">
        <f t="shared" si="36"/>
      </c>
      <c r="R48" s="46">
        <f t="shared" si="36"/>
        <v>0.03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</v>
      </c>
      <c r="AB48" s="46">
        <f t="shared" si="37"/>
        <v>0.0375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/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57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0.581</v>
      </c>
      <c r="AJ49" s="162"/>
      <c r="AK49" s="154">
        <f>SUM(G50:AG50)</f>
        <v>8.715</v>
      </c>
      <c r="AL49" s="154"/>
      <c r="AM49" s="213">
        <f>IF(AK49=0,0,BD117)</f>
        <v>18.8</v>
      </c>
      <c r="AN49" s="155">
        <f>AK49*AM49</f>
        <v>163.842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1.5</v>
      </c>
      <c r="M50" s="46"/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0.855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0.36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</v>
      </c>
      <c r="AL55" s="154"/>
      <c r="AM55" s="213">
        <f>IF(AK55=0,0,BG117)</f>
        <v>63.86</v>
      </c>
      <c r="AN55" s="155">
        <f>AK55*AM55</f>
        <v>19.157999999999998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0.225</v>
      </c>
      <c r="AL59" s="154"/>
      <c r="AM59" s="213">
        <f>IF(AK59=0,0,BI117)</f>
        <v>128</v>
      </c>
      <c r="AN59" s="155">
        <f>AK59*AM59</f>
        <v>28.8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0.225</v>
      </c>
      <c r="K60" s="46">
        <f t="shared" si="53"/>
      </c>
      <c r="L60" s="46">
        <f t="shared" si="53"/>
      </c>
      <c r="M60" s="46"/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</v>
      </c>
      <c r="AJ61" s="162"/>
      <c r="AK61" s="160">
        <f>SUM(G62:AG62)</f>
        <v>15</v>
      </c>
      <c r="AL61" s="160"/>
      <c r="AM61" s="213">
        <f>IF(AK61=0,0,BJ117)</f>
        <v>2.7</v>
      </c>
      <c r="AN61" s="155">
        <f>AK61*AM61</f>
        <v>40.5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208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0.20800000000000002</v>
      </c>
      <c r="AJ63" s="162"/>
      <c r="AK63" s="154">
        <f>SUM(G64:AG64)</f>
        <v>3.12</v>
      </c>
      <c r="AL63" s="154"/>
      <c r="AM63" s="213">
        <f>IF(AK63=0,0,BK117)</f>
        <v>33.02</v>
      </c>
      <c r="AN63" s="155">
        <f>AK63*AM63</f>
        <v>103.02240000000002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  <v>3.12</v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57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0.063</v>
      </c>
      <c r="AJ65" s="162"/>
      <c r="AK65" s="154">
        <f>SUM(G66:AG66)</f>
        <v>0.945</v>
      </c>
      <c r="AL65" s="154"/>
      <c r="AM65" s="213">
        <f>IF(AK65=0,0,BL117)</f>
        <v>11.4</v>
      </c>
      <c r="AN65" s="155">
        <f>AK65*AM65</f>
        <v>10.773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89">
        <f t="shared" si="62"/>
      </c>
      <c r="O66" s="48">
        <f aca="true" t="shared" si="63" ref="O66:T66">IF(O65=0,"",обідл*O65/1000)</f>
        <v>0.015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0.855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0.075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48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0.048</v>
      </c>
      <c r="AJ69" s="162"/>
      <c r="AK69" s="154">
        <f>SUM(G70:AG70)</f>
        <v>0.72</v>
      </c>
      <c r="AL69" s="154"/>
      <c r="AM69" s="213">
        <f>IF(AK69=0,0,BN117)</f>
        <v>36.7</v>
      </c>
      <c r="AN69" s="155">
        <f>AK69*AM69</f>
        <v>26.424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89">
        <f t="shared" si="68"/>
      </c>
      <c r="O70" s="48">
        <f aca="true" t="shared" si="69" ref="O70:T70">IF(O69=0,"",обідл*O69/1000)</f>
      </c>
      <c r="P70" s="46">
        <f t="shared" si="69"/>
        <v>0.72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20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0.02</v>
      </c>
      <c r="AJ83" s="162"/>
      <c r="AK83" s="154">
        <f>SUM(G84:AG84)</f>
        <v>0.3</v>
      </c>
      <c r="AL83" s="154"/>
      <c r="AM83" s="213">
        <f>IF(AK83=0,0,BR117)</f>
        <v>24.1</v>
      </c>
      <c r="AN83" s="155">
        <f>AK83*AM83</f>
        <v>7.23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  <v>0.3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/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/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0.05999999999999999</v>
      </c>
      <c r="AJ97" s="162"/>
      <c r="AK97" s="154">
        <f>SUM(G98:AG98)</f>
        <v>0.8999999999999999</v>
      </c>
      <c r="AL97" s="154"/>
      <c r="AM97" s="213">
        <f>IF(AK97=0,0,BW117)</f>
        <v>21</v>
      </c>
      <c r="AN97" s="155">
        <f>AK97*AM97</f>
        <v>18.9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0.15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</v>
      </c>
      <c r="M98" s="46"/>
      <c r="N98" s="89">
        <f t="shared" si="107"/>
      </c>
      <c r="O98" s="48">
        <f aca="true" t="shared" si="108" ref="O98:V98">IF(O97=0,"",обідл*O97/1000)</f>
        <v>0.045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0.18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0.225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/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</v>
      </c>
      <c r="AJ107" s="162"/>
      <c r="AK107" s="154">
        <f>SUM(G108:AG108)</f>
        <v>0</v>
      </c>
      <c r="AL107" s="154"/>
      <c r="AM107" s="21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180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0.18000000000000002</v>
      </c>
      <c r="AJ111" s="162"/>
      <c r="AK111" s="154">
        <f>SUM(G112:AG112)</f>
        <v>2.7</v>
      </c>
      <c r="AL111" s="154"/>
      <c r="AM111" s="213">
        <f>IF(AK111=0,0,CD117)</f>
        <v>21.7</v>
      </c>
      <c r="AN111" s="155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2.7</v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4.5</v>
      </c>
      <c r="AL115" s="154"/>
      <c r="AM115" s="213">
        <f>IF(AK115=0,0,CF117)</f>
        <v>16.8</v>
      </c>
      <c r="AN115" s="155">
        <f>AK115*AM115</f>
        <v>75.60000000000001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/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4.5</v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v>300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0.3</v>
      </c>
      <c r="AJ119" s="162"/>
      <c r="AK119" s="154">
        <f>SUM(G120:AG120)</f>
        <v>4.5</v>
      </c>
      <c r="AL119" s="154"/>
      <c r="AM119" s="213">
        <v>34.8</v>
      </c>
      <c r="AN119" s="155">
        <f>AK119*AM119</f>
        <v>156.6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  <v>4.5</v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0.24500000000000002</v>
      </c>
      <c r="AJ125" s="162"/>
      <c r="AK125" s="154">
        <f>SUM(G126:AG126)</f>
        <v>3.6750000000000003</v>
      </c>
      <c r="AL125" s="154"/>
      <c r="AM125" s="213">
        <f>IF(AK125=0,0,CG117)</f>
        <v>13.1</v>
      </c>
      <c r="AN125" s="155">
        <f>AK125*AM125</f>
        <v>48.142500000000005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89">
        <f t="shared" si="149"/>
      </c>
      <c r="O126" s="50">
        <f aca="true" t="shared" si="150" ref="O126:V126">IF(O125=0,"",обідл*O125/1000)</f>
        <v>0.975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2.7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0.030000000000000002</v>
      </c>
      <c r="AJ127" s="162"/>
      <c r="AK127" s="154">
        <f>SUM(G128:AG128)</f>
        <v>0.45</v>
      </c>
      <c r="AL127" s="154"/>
      <c r="AM127" s="213">
        <f>IF(AK127=0,0,CH117)</f>
        <v>4.25</v>
      </c>
      <c r="AN127" s="155">
        <f>AK127*AM127</f>
        <v>1.9125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89">
        <f t="shared" si="152"/>
      </c>
      <c r="O128" s="48">
        <f aca="true" t="shared" si="153" ref="O128:V128">IF(O127=0,"",обідл*O127/1000)</f>
        <v>0.45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0.043000000000000003</v>
      </c>
      <c r="AJ129" s="162"/>
      <c r="AK129" s="154">
        <f>SUM(G130:AG130)</f>
        <v>0.645</v>
      </c>
      <c r="AL129" s="154"/>
      <c r="AM129" s="213">
        <f>IF(AK129=0,0,CI117)</f>
        <v>5.9</v>
      </c>
      <c r="AN129" s="155">
        <f>AK129*AM129</f>
        <v>3.8055000000000003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89">
        <f t="shared" si="155"/>
      </c>
      <c r="O130" s="50">
        <f aca="true" t="shared" si="156" ref="O130:V130">IF(O129=0,"",обідл*O129/1000)</f>
        <v>0.15</v>
      </c>
      <c r="P130" s="45">
        <f t="shared" si="156"/>
      </c>
      <c r="Q130" s="49">
        <f t="shared" si="156"/>
        <v>0.225</v>
      </c>
      <c r="R130" s="45">
        <f t="shared" si="156"/>
        <v>0.27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0.030500000000000003</v>
      </c>
      <c r="AJ131" s="162"/>
      <c r="AK131" s="154">
        <f>SUM(G132:AG132)</f>
        <v>0.4575</v>
      </c>
      <c r="AL131" s="154"/>
      <c r="AM131" s="213">
        <f>IF(AK131=0,0,CJ117)</f>
        <v>7.8</v>
      </c>
      <c r="AN131" s="155">
        <f>AK131*AM131</f>
        <v>3.5685000000000002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89">
        <f t="shared" si="158"/>
      </c>
      <c r="O132" s="48">
        <f aca="true" t="shared" si="159" ref="O132:V132">IF(O131=0,"",обідл*O131/1000)</f>
        <v>0.2325</v>
      </c>
      <c r="P132" s="46">
        <f t="shared" si="159"/>
      </c>
      <c r="Q132" s="47">
        <f t="shared" si="159"/>
        <v>0.225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0.10099999999999999</v>
      </c>
      <c r="AJ135" s="162"/>
      <c r="AK135" s="154">
        <f>SUM(G136:AG136)</f>
        <v>1.515</v>
      </c>
      <c r="AL135" s="154"/>
      <c r="AM135" s="213">
        <f>IF(AK135=0,0,CL117)</f>
        <v>26.5</v>
      </c>
      <c r="AN135" s="155">
        <f>AK135*AM135</f>
        <v>40.1475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1.515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54.4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0.0994</v>
      </c>
      <c r="AJ137" s="162"/>
      <c r="AK137" s="154">
        <f>SUM(G138:AG138)</f>
        <v>1.491</v>
      </c>
      <c r="AL137" s="154"/>
      <c r="AM137" s="213">
        <f>IF(AK137=0,0,CO117)</f>
        <v>6.8</v>
      </c>
      <c r="AN137" s="155">
        <f>AK137*AM137</f>
        <v>10.1388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89">
        <f t="shared" si="167"/>
      </c>
      <c r="O138" s="50">
        <f aca="true" t="shared" si="168" ref="O138:V138">IF(O137=0,"",обідл*O137/1000)</f>
        <v>0.675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0.816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</v>
      </c>
      <c r="AJ141" s="162"/>
      <c r="AK141" s="154">
        <f>SUM(G142:AG142)</f>
        <v>0.03</v>
      </c>
      <c r="AL141" s="154"/>
      <c r="AM141" s="213">
        <f>IF(AK141=0,0,CM117)</f>
        <v>52.8</v>
      </c>
      <c r="AN141" s="155">
        <f>AK141*AM141</f>
        <v>1.5839999999999999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89">
        <f t="shared" si="173"/>
      </c>
      <c r="O142" s="50">
        <f aca="true" t="shared" si="174" ref="O142:V142">IF(O141=0,"",обідл*O141/1000)</f>
        <v>0.03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v>10</v>
      </c>
      <c r="AC147" s="34">
        <f>IF(ужин4="хліб пшеничний",80,(VLOOKUP(ужин4,таб,53,FALSE)))</f>
        <v>0</v>
      </c>
      <c r="AD147" s="35">
        <v>70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4.95</v>
      </c>
      <c r="AL147" s="154"/>
      <c r="AM147" s="213">
        <f>IF(AK147=0,0,CQ117)</f>
        <v>13.8</v>
      </c>
      <c r="AN147" s="155">
        <f>AK147*AM147</f>
        <v>68.31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/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  <v>0.15</v>
      </c>
      <c r="AC148" s="47">
        <f t="shared" si="184"/>
      </c>
      <c r="AD148" s="46">
        <f t="shared" si="184"/>
        <v>1.05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/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/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/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/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/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/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/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0.002</v>
      </c>
      <c r="AJ159" s="162"/>
      <c r="AK159" s="154">
        <f>SUM(G160:AG160)</f>
        <v>0.03</v>
      </c>
      <c r="AL159" s="154"/>
      <c r="AM159" s="213">
        <f>IF(AK159=0,0,CW117)</f>
        <v>288</v>
      </c>
      <c r="AN159" s="155">
        <f>AK159*AM159</f>
        <v>8.64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</v>
      </c>
      <c r="M160" s="46"/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/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0.001</v>
      </c>
      <c r="AJ161" s="162"/>
      <c r="AK161" s="154">
        <f>SUM(G162:AG162)</f>
        <v>0.015</v>
      </c>
      <c r="AL161" s="154"/>
      <c r="AM161" s="213">
        <f>IF(AK161=0,0,CX117)</f>
        <v>452</v>
      </c>
      <c r="AN161" s="155">
        <f>AK161*AM161</f>
        <v>6.779999999999999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/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0.015</v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0.12</v>
      </c>
      <c r="AL163" s="154"/>
      <c r="AM163" s="213">
        <f>IF(AK163=0,0,CY117)</f>
        <v>10.24</v>
      </c>
      <c r="AN163" s="155">
        <f>AK163*AM163</f>
        <v>1.2288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0.015</v>
      </c>
      <c r="AL165" s="154"/>
      <c r="AM165" s="213">
        <f>IF(AK165=0,0,CZ117)</f>
        <v>190</v>
      </c>
      <c r="AN165" s="155">
        <f>AK165*AM165</f>
        <v>2.85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/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/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1248.8364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2021-02-10T06:29:59Z</cp:lastPrinted>
  <dcterms:created xsi:type="dcterms:W3CDTF">1996-10-08T23:32:33Z</dcterms:created>
  <dcterms:modified xsi:type="dcterms:W3CDTF">2021-02-11T06:12:05Z</dcterms:modified>
  <cp:category/>
  <cp:version/>
  <cp:contentType/>
  <cp:contentStatus/>
</cp:coreProperties>
</file>